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arts Cost Analysis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<sst xmlns="http://schemas.openxmlformats.org/spreadsheetml/2006/main" count="186" uniqueCount="82">
  <si>
    <t xml:space="preserve">Parts Cost Analysis</t>
  </si>
  <si>
    <t xml:space="preserve">Product:</t>
  </si>
  <si>
    <t xml:space="preserve">Sensor Housing MG2 XL</t>
  </si>
  <si>
    <t xml:space="preserve">Part No:</t>
  </si>
  <si>
    <t xml:space="preserve">XS-18533-M</t>
  </si>
  <si>
    <t xml:space="preserve">Prepared By:</t>
  </si>
  <si>
    <t xml:space="preserve">Rick Bailey</t>
  </si>
  <si>
    <t xml:space="preserve">Date:</t>
  </si>
  <si>
    <t xml:space="preserve">Part No</t>
  </si>
  <si>
    <t xml:space="preserve">Quantity</t>
  </si>
  <si>
    <t xml:space="preserve">Supplier</t>
  </si>
  <si>
    <t xml:space="preserve">Country of Origin</t>
  </si>
  <si>
    <t xml:space="preserve">Weight</t>
  </si>
  <si>
    <t xml:space="preserve">Material Type</t>
  </si>
  <si>
    <t xml:space="preserve">Material Cost</t>
  </si>
  <si>
    <t xml:space="preserve">Manufacturing Cost</t>
  </si>
  <si>
    <t xml:space="preserve">Transportation Cost</t>
  </si>
  <si>
    <t xml:space="preserve">Total Part Cost</t>
  </si>
  <si>
    <t xml:space="preserve">Annual Volume</t>
  </si>
  <si>
    <t xml:space="preserve">Annual Cost</t>
  </si>
  <si>
    <t xml:space="preserve">MG2-0001</t>
  </si>
  <si>
    <t xml:space="preserve">Brilliant Moulds</t>
  </si>
  <si>
    <t xml:space="preserve">China</t>
  </si>
  <si>
    <t xml:space="preserve">Plastic ABS</t>
  </si>
  <si>
    <t xml:space="preserve">MG2-0002</t>
  </si>
  <si>
    <t xml:space="preserve">MG2-0003</t>
  </si>
  <si>
    <t xml:space="preserve">MG2-0004</t>
  </si>
  <si>
    <t xml:space="preserve">MG2-0005</t>
  </si>
  <si>
    <t xml:space="preserve">MG2-0006</t>
  </si>
  <si>
    <t xml:space="preserve">MG2-0007</t>
  </si>
  <si>
    <t xml:space="preserve">MG2-0008</t>
  </si>
  <si>
    <t xml:space="preserve">Plastic PC</t>
  </si>
  <si>
    <t xml:space="preserve">MG2-0009</t>
  </si>
  <si>
    <t xml:space="preserve">MG2-0010</t>
  </si>
  <si>
    <t xml:space="preserve">MG2-0011</t>
  </si>
  <si>
    <t xml:space="preserve">Custom Steel Holdings</t>
  </si>
  <si>
    <t xml:space="preserve">United Kingdom</t>
  </si>
  <si>
    <t xml:space="preserve">Stainless steel</t>
  </si>
  <si>
    <t xml:space="preserve">MG2-0012</t>
  </si>
  <si>
    <t xml:space="preserve">Nuts and Bolts Inc</t>
  </si>
  <si>
    <t xml:space="preserve">USA</t>
  </si>
  <si>
    <t xml:space="preserve">Aluminium</t>
  </si>
  <si>
    <t xml:space="preserve">MG2-0013</t>
  </si>
  <si>
    <t xml:space="preserve">MG2-0014</t>
  </si>
  <si>
    <t xml:space="preserve">MG2-0015</t>
  </si>
  <si>
    <t xml:space="preserve">MG2-0016</t>
  </si>
  <si>
    <t xml:space="preserve">MG2-0017</t>
  </si>
  <si>
    <t xml:space="preserve">MG2-0018</t>
  </si>
  <si>
    <t xml:space="preserve">MG2-0019</t>
  </si>
  <si>
    <t xml:space="preserve">MG2-0020</t>
  </si>
  <si>
    <t xml:space="preserve">MG2-0021</t>
  </si>
  <si>
    <t xml:space="preserve">MG2-0022</t>
  </si>
  <si>
    <t xml:space="preserve">MG2-0023</t>
  </si>
  <si>
    <t xml:space="preserve">Brass</t>
  </si>
  <si>
    <t xml:space="preserve">MG2-0024</t>
  </si>
  <si>
    <t xml:space="preserve">Shenzhen Intl</t>
  </si>
  <si>
    <t xml:space="preserve">Electronics</t>
  </si>
  <si>
    <t xml:space="preserve">MG2-0025</t>
  </si>
  <si>
    <t xml:space="preserve">MG2-0026</t>
  </si>
  <si>
    <t xml:space="preserve">MG2-0027</t>
  </si>
  <si>
    <t xml:space="preserve">MG2-0028</t>
  </si>
  <si>
    <t xml:space="preserve">MG2-0029</t>
  </si>
  <si>
    <t xml:space="preserve">MG2-0030</t>
  </si>
  <si>
    <t xml:space="preserve">MG2-0031</t>
  </si>
  <si>
    <t xml:space="preserve">MG2-0032</t>
  </si>
  <si>
    <t xml:space="preserve">MG2-0033</t>
  </si>
  <si>
    <t xml:space="preserve">MG2-0034</t>
  </si>
  <si>
    <t xml:space="preserve">Spezialkabel Gmbh</t>
  </si>
  <si>
    <t xml:space="preserve">Germany</t>
  </si>
  <si>
    <t xml:space="preserve">MG2-0035</t>
  </si>
  <si>
    <t xml:space="preserve">Cabels and Kits</t>
  </si>
  <si>
    <t xml:space="preserve">Vietnam</t>
  </si>
  <si>
    <t xml:space="preserve">MG2-0036</t>
  </si>
  <si>
    <t xml:space="preserve">MG2-0037</t>
  </si>
  <si>
    <t xml:space="preserve">Master Packaging</t>
  </si>
  <si>
    <t xml:space="preserve">Packaging</t>
  </si>
  <si>
    <t xml:space="preserve">MG2-0038</t>
  </si>
  <si>
    <t xml:space="preserve">MG2-0039</t>
  </si>
  <si>
    <t xml:space="preserve">MG2-0040</t>
  </si>
  <si>
    <t xml:space="preserve">MG2-0041</t>
  </si>
  <si>
    <t xml:space="preserve">END OF BILL OF MATERIALS</t>
  </si>
  <si>
    <t xml:space="preserve">Total Annual Cost: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</si>
</sst>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yyyy\-mm\-dd"/>
    <numFmt numFmtId="167" formatCode="[$$-409]#,##0.00;\-[$$-409]#,##0.00"/>
    <numFmt numFmtId="168" formatCode="[$$-409]#,##0;\-[$$-409]#,##0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32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4700B8"/>
        <bgColor rgb="FF800080"/>
      </patternFill>
    </fill>
    <fill>
      <patternFill patternType="solid">
        <fgColor rgb="FF000000"/>
        <bgColor rgb="FF0033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4700B8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51"/>
  <sheetViews>
    <sheetView showFormulas="false" showGridLines="true" showRowColHeaders="true" showZeros="true" rightToLeft="false" tabSelected="true" showOutlineSymbols="true" defaultGridColor="true" view="normal" topLeftCell="A16" colorId="64" zoomScale="55" zoomScaleNormal="55" zoomScalePageLayoutView="100" workbookViewId="0">
      <selection pane="topLeft" activeCell="F21" activeCellId="0" sqref="F21"/>
    </sheetView>
  </sheetViews>
  <sheetFormatPr defaultColWidth="11.55078125" defaultRowHeight="12.8" zeroHeight="false" outlineLevelRow="0" outlineLevelCol="0"/>
  <cols>
    <col collapsed="false" customWidth="true" hidden="false" outlineLevel="0" max="1" min="1" style="0" width="2.54"/>
    <col collapsed="false" customWidth="true" hidden="false" outlineLevel="0" max="2" min="2" style="0" width="15.45"/>
    <col collapsed="false" customWidth="true" hidden="false" outlineLevel="0" max="3" min="3" style="0" width="13.63"/>
    <col collapsed="false" customWidth="true" hidden="false" outlineLevel="0" max="4" min="4" style="0" width="16.91"/>
    <col collapsed="false" customWidth="true" hidden="false" outlineLevel="0" max="5" min="5" style="0" width="18"/>
    <col collapsed="false" customWidth="true" hidden="false" outlineLevel="0" max="7" min="7" style="0" width="15.45"/>
    <col collapsed="false" customWidth="true" hidden="false" outlineLevel="0" max="8" min="8" style="0" width="16.91"/>
    <col collapsed="false" customWidth="true" hidden="false" outlineLevel="0" max="9" min="9" style="0" width="23.09"/>
    <col collapsed="false" customWidth="true" hidden="false" outlineLevel="0" max="10" min="10" style="0" width="22.72"/>
    <col collapsed="false" customWidth="true" hidden="false" outlineLevel="0" max="11" min="11" style="0" width="18.36"/>
    <col collapsed="false" customWidth="true" hidden="false" outlineLevel="0" max="12" min="12" style="0" width="16.73"/>
    <col collapsed="false" customWidth="true" hidden="false" outlineLevel="0" max="13" min="13" style="0" width="17.27"/>
  </cols>
  <sheetData>
    <row r="1" s="1" customFormat="true" ht="68.4" hidden="false" customHeight="true" outlineLevel="0" collapsed="false">
      <c r="B1" s="2" t="s">
        <v>0</v>
      </c>
    </row>
    <row r="2" customFormat="false" ht="12.8" hidden="false" customHeight="false" outlineLevel="0" collapsed="false">
      <c r="A2" s="3"/>
    </row>
    <row r="3" customFormat="false" ht="12.8" hidden="false" customHeight="false" outlineLevel="0" collapsed="false">
      <c r="A3" s="3"/>
      <c r="B3" s="4" t="s">
        <v>1</v>
      </c>
      <c r="C3" s="0" t="s">
        <v>2</v>
      </c>
    </row>
    <row r="4" customFormat="false" ht="12.8" hidden="false" customHeight="false" outlineLevel="0" collapsed="false">
      <c r="A4" s="3"/>
      <c r="B4" s="4" t="s">
        <v>3</v>
      </c>
      <c r="C4" s="0" t="s">
        <v>4</v>
      </c>
    </row>
    <row r="5" customFormat="false" ht="12.8" hidden="false" customHeight="false" outlineLevel="0" collapsed="false">
      <c r="A5" s="3"/>
      <c r="B5" s="4" t="s">
        <v>5</v>
      </c>
      <c r="C5" s="0" t="s">
        <v>6</v>
      </c>
    </row>
    <row r="6" customFormat="false" ht="12.8" hidden="false" customHeight="false" outlineLevel="0" collapsed="false">
      <c r="A6" s="3"/>
      <c r="B6" s="4" t="s">
        <v>7</v>
      </c>
      <c r="C6" s="5" t="n">
        <v>45397</v>
      </c>
    </row>
    <row r="7" customFormat="false" ht="12.8" hidden="false" customHeight="false" outlineLevel="0" collapsed="false">
      <c r="A7" s="3"/>
    </row>
    <row r="8" customFormat="false" ht="12.8" hidden="false" customHeight="false" outlineLevel="0" collapsed="false">
      <c r="A8" s="3"/>
    </row>
    <row r="9" customFormat="false" ht="12.8" hidden="false" customHeight="false" outlineLevel="0" collapsed="false">
      <c r="A9" s="3"/>
      <c r="B9" s="6" t="s">
        <v>8</v>
      </c>
      <c r="C9" s="6" t="s">
        <v>9</v>
      </c>
      <c r="D9" s="6" t="s">
        <v>10</v>
      </c>
      <c r="E9" s="6" t="s">
        <v>11</v>
      </c>
      <c r="F9" s="6" t="s">
        <v>12</v>
      </c>
      <c r="G9" s="6" t="s">
        <v>13</v>
      </c>
      <c r="H9" s="6" t="s">
        <v>14</v>
      </c>
      <c r="I9" s="6" t="s">
        <v>15</v>
      </c>
      <c r="J9" s="6" t="s">
        <v>16</v>
      </c>
      <c r="K9" s="6" t="s">
        <v>17</v>
      </c>
      <c r="L9" s="6" t="s">
        <v>18</v>
      </c>
      <c r="M9" s="6" t="s">
        <v>19</v>
      </c>
    </row>
    <row r="10" customFormat="false" ht="12.8" hidden="false" customHeight="false" outlineLevel="0" collapsed="false">
      <c r="A10" s="3"/>
      <c r="B10" s="0" t="s">
        <v>20</v>
      </c>
      <c r="C10" s="0" t="n">
        <v>1</v>
      </c>
      <c r="D10" s="0" t="s">
        <v>21</v>
      </c>
      <c r="E10" s="0" t="s">
        <v>22</v>
      </c>
      <c r="F10" s="0" t="n">
        <v>27</v>
      </c>
      <c r="G10" s="0" t="s">
        <v>23</v>
      </c>
      <c r="H10" s="7" t="n">
        <f aca="false">F10*0.032</f>
        <v>0.864</v>
      </c>
      <c r="I10" s="7" t="n">
        <v>0.23</v>
      </c>
      <c r="J10" s="7" t="n">
        <f aca="false">H10*0.4</f>
        <v>0.3456</v>
      </c>
      <c r="K10" s="7" t="n">
        <f aca="false">H10+I10+J10</f>
        <v>1.4396</v>
      </c>
      <c r="L10" s="0" t="n">
        <f aca="false">284400*C10</f>
        <v>284400</v>
      </c>
      <c r="M10" s="8" t="n">
        <f aca="false">L10*K10</f>
        <v>409422.24</v>
      </c>
    </row>
    <row r="11" customFormat="false" ht="12.8" hidden="false" customHeight="false" outlineLevel="0" collapsed="false">
      <c r="A11" s="3"/>
      <c r="B11" s="9" t="s">
        <v>24</v>
      </c>
      <c r="C11" s="0" t="n">
        <v>2</v>
      </c>
      <c r="D11" s="0" t="s">
        <v>21</v>
      </c>
      <c r="E11" s="0" t="s">
        <v>22</v>
      </c>
      <c r="F11" s="0" t="n">
        <v>53</v>
      </c>
      <c r="G11" s="0" t="s">
        <v>23</v>
      </c>
      <c r="H11" s="7" t="n">
        <f aca="false">F11*0.032</f>
        <v>1.696</v>
      </c>
      <c r="I11" s="7" t="n">
        <v>0.33</v>
      </c>
      <c r="J11" s="7" t="n">
        <f aca="false">H11*0.4</f>
        <v>0.6784</v>
      </c>
      <c r="K11" s="7" t="n">
        <f aca="false">H11+I11+J11</f>
        <v>2.7044</v>
      </c>
      <c r="L11" s="0" t="n">
        <f aca="false">284400*C11</f>
        <v>568800</v>
      </c>
      <c r="M11" s="8" t="n">
        <f aca="false">L11*K11</f>
        <v>1538262.72</v>
      </c>
    </row>
    <row r="12" customFormat="false" ht="12.8" hidden="false" customHeight="false" outlineLevel="0" collapsed="false">
      <c r="A12" s="3"/>
      <c r="B12" s="0" t="s">
        <v>25</v>
      </c>
      <c r="C12" s="0" t="n">
        <v>3</v>
      </c>
      <c r="D12" s="0" t="s">
        <v>21</v>
      </c>
      <c r="E12" s="0" t="s">
        <v>22</v>
      </c>
      <c r="F12" s="0" t="n">
        <v>23</v>
      </c>
      <c r="G12" s="0" t="s">
        <v>23</v>
      </c>
      <c r="H12" s="7" t="n">
        <f aca="false">F12*0.032</f>
        <v>0.736</v>
      </c>
      <c r="I12" s="7" t="n">
        <v>0.43</v>
      </c>
      <c r="J12" s="7" t="n">
        <f aca="false">H12*0.4</f>
        <v>0.2944</v>
      </c>
      <c r="K12" s="7" t="n">
        <f aca="false">H12+I12+J12</f>
        <v>1.4604</v>
      </c>
      <c r="L12" s="0" t="n">
        <f aca="false">284400*C12</f>
        <v>853200</v>
      </c>
      <c r="M12" s="8" t="n">
        <f aca="false">L12*K12</f>
        <v>1246013.28</v>
      </c>
    </row>
    <row r="13" customFormat="false" ht="12.8" hidden="false" customHeight="false" outlineLevel="0" collapsed="false">
      <c r="A13" s="3"/>
      <c r="B13" s="9" t="s">
        <v>26</v>
      </c>
      <c r="C13" s="0" t="n">
        <v>1</v>
      </c>
      <c r="D13" s="0" t="s">
        <v>21</v>
      </c>
      <c r="E13" s="0" t="s">
        <v>22</v>
      </c>
      <c r="F13" s="0" t="n">
        <v>8</v>
      </c>
      <c r="G13" s="0" t="s">
        <v>23</v>
      </c>
      <c r="H13" s="7" t="n">
        <f aca="false">F13*0.032</f>
        <v>0.256</v>
      </c>
      <c r="I13" s="7" t="n">
        <v>0.11</v>
      </c>
      <c r="J13" s="7" t="n">
        <f aca="false">H13*0.8</f>
        <v>0.2048</v>
      </c>
      <c r="K13" s="7" t="n">
        <f aca="false">H13+I13+J13</f>
        <v>0.5708</v>
      </c>
      <c r="L13" s="0" t="n">
        <f aca="false">284400*C13</f>
        <v>284400</v>
      </c>
      <c r="M13" s="8" t="n">
        <f aca="false">L13*K13</f>
        <v>162335.52</v>
      </c>
    </row>
    <row r="14" customFormat="false" ht="12.8" hidden="false" customHeight="false" outlineLevel="0" collapsed="false">
      <c r="A14" s="3"/>
      <c r="B14" s="0" t="s">
        <v>27</v>
      </c>
      <c r="C14" s="0" t="n">
        <v>2</v>
      </c>
      <c r="D14" s="0" t="s">
        <v>21</v>
      </c>
      <c r="E14" s="0" t="s">
        <v>22</v>
      </c>
      <c r="F14" s="0" t="n">
        <v>24</v>
      </c>
      <c r="G14" s="0" t="s">
        <v>23</v>
      </c>
      <c r="H14" s="7" t="n">
        <f aca="false">F14*0.032</f>
        <v>0.768</v>
      </c>
      <c r="I14" s="7" t="n">
        <v>0.13</v>
      </c>
      <c r="J14" s="7" t="n">
        <f aca="false">H14*0.4</f>
        <v>0.3072</v>
      </c>
      <c r="K14" s="7" t="n">
        <f aca="false">H14+I14+J14</f>
        <v>1.2052</v>
      </c>
      <c r="L14" s="0" t="n">
        <f aca="false">284400*C14</f>
        <v>568800</v>
      </c>
      <c r="M14" s="8" t="n">
        <f aca="false">L14*K14</f>
        <v>685517.76</v>
      </c>
    </row>
    <row r="15" customFormat="false" ht="12.8" hidden="false" customHeight="false" outlineLevel="0" collapsed="false">
      <c r="A15" s="3"/>
      <c r="B15" s="9" t="s">
        <v>28</v>
      </c>
      <c r="C15" s="0" t="n">
        <v>1</v>
      </c>
      <c r="D15" s="0" t="s">
        <v>21</v>
      </c>
      <c r="E15" s="0" t="s">
        <v>22</v>
      </c>
      <c r="F15" s="0" t="n">
        <v>89</v>
      </c>
      <c r="G15" s="0" t="s">
        <v>23</v>
      </c>
      <c r="H15" s="7" t="n">
        <f aca="false">F15*0.032</f>
        <v>2.848</v>
      </c>
      <c r="I15" s="7" t="n">
        <v>0.52</v>
      </c>
      <c r="J15" s="7" t="n">
        <f aca="false">H15*0.4</f>
        <v>1.1392</v>
      </c>
      <c r="K15" s="7" t="n">
        <f aca="false">H15+I15+J15</f>
        <v>4.5072</v>
      </c>
      <c r="L15" s="0" t="n">
        <f aca="false">284400*C15</f>
        <v>284400</v>
      </c>
      <c r="M15" s="8" t="n">
        <f aca="false">L15*K15</f>
        <v>1281847.68</v>
      </c>
    </row>
    <row r="16" customFormat="false" ht="12.8" hidden="false" customHeight="false" outlineLevel="0" collapsed="false">
      <c r="A16" s="3"/>
      <c r="B16" s="0" t="s">
        <v>29</v>
      </c>
      <c r="C16" s="0" t="n">
        <v>12</v>
      </c>
      <c r="D16" s="0" t="s">
        <v>21</v>
      </c>
      <c r="E16" s="0" t="s">
        <v>22</v>
      </c>
      <c r="F16" s="0" t="n">
        <v>32</v>
      </c>
      <c r="G16" s="0" t="s">
        <v>23</v>
      </c>
      <c r="H16" s="7" t="n">
        <f aca="false">F16*0.032</f>
        <v>1.024</v>
      </c>
      <c r="I16" s="7" t="n">
        <v>0.95</v>
      </c>
      <c r="J16" s="7" t="n">
        <f aca="false">H16*0.4</f>
        <v>0.4096</v>
      </c>
      <c r="K16" s="7" t="n">
        <f aca="false">H16+I16+J16</f>
        <v>2.3836</v>
      </c>
      <c r="L16" s="0" t="n">
        <f aca="false">284400*C16</f>
        <v>3412800</v>
      </c>
      <c r="M16" s="8" t="n">
        <f aca="false">L16*K16</f>
        <v>8134750.08</v>
      </c>
    </row>
    <row r="17" customFormat="false" ht="12.8" hidden="false" customHeight="false" outlineLevel="0" collapsed="false">
      <c r="A17" s="3"/>
      <c r="B17" s="9" t="s">
        <v>30</v>
      </c>
      <c r="C17" s="0" t="n">
        <v>1</v>
      </c>
      <c r="D17" s="0" t="s">
        <v>21</v>
      </c>
      <c r="E17" s="0" t="s">
        <v>22</v>
      </c>
      <c r="F17" s="0" t="n">
        <v>110</v>
      </c>
      <c r="G17" s="0" t="s">
        <v>31</v>
      </c>
      <c r="H17" s="7" t="n">
        <f aca="false">F17*0.032</f>
        <v>3.52</v>
      </c>
      <c r="I17" s="7" t="n">
        <v>0.76</v>
      </c>
      <c r="J17" s="7" t="n">
        <f aca="false">H17*0.35</f>
        <v>1.232</v>
      </c>
      <c r="K17" s="7" t="n">
        <f aca="false">H17+I17+J17</f>
        <v>5.512</v>
      </c>
      <c r="L17" s="0" t="n">
        <f aca="false">284400*C17</f>
        <v>284400</v>
      </c>
      <c r="M17" s="8" t="n">
        <f aca="false">L17*K17</f>
        <v>1567612.8</v>
      </c>
    </row>
    <row r="18" customFormat="false" ht="12.8" hidden="false" customHeight="false" outlineLevel="0" collapsed="false">
      <c r="A18" s="3"/>
      <c r="B18" s="0" t="s">
        <v>32</v>
      </c>
      <c r="C18" s="0" t="n">
        <v>2</v>
      </c>
      <c r="D18" s="0" t="s">
        <v>21</v>
      </c>
      <c r="E18" s="0" t="s">
        <v>22</v>
      </c>
      <c r="F18" s="0" t="n">
        <v>80</v>
      </c>
      <c r="G18" s="9" t="s">
        <v>31</v>
      </c>
      <c r="H18" s="7" t="n">
        <f aca="false">F18*0.032</f>
        <v>2.56</v>
      </c>
      <c r="I18" s="7" t="n">
        <v>0.51</v>
      </c>
      <c r="J18" s="7" t="n">
        <f aca="false">H18*0.4</f>
        <v>1.024</v>
      </c>
      <c r="K18" s="7" t="n">
        <f aca="false">H18+I18+J18</f>
        <v>4.094</v>
      </c>
      <c r="L18" s="0" t="n">
        <f aca="false">284400*C18</f>
        <v>568800</v>
      </c>
      <c r="M18" s="8" t="n">
        <f aca="false">L18*K18</f>
        <v>2328667.2</v>
      </c>
    </row>
    <row r="19" customFormat="false" ht="12.8" hidden="false" customHeight="false" outlineLevel="0" collapsed="false">
      <c r="A19" s="3"/>
      <c r="B19" s="9" t="s">
        <v>33</v>
      </c>
      <c r="C19" s="0" t="n">
        <v>4</v>
      </c>
      <c r="D19" s="0" t="s">
        <v>21</v>
      </c>
      <c r="E19" s="0" t="s">
        <v>22</v>
      </c>
      <c r="F19" s="0" t="n">
        <v>48</v>
      </c>
      <c r="G19" s="9" t="s">
        <v>31</v>
      </c>
      <c r="H19" s="7" t="n">
        <f aca="false">F19*0.032</f>
        <v>1.536</v>
      </c>
      <c r="I19" s="7" t="n">
        <v>0.32</v>
      </c>
      <c r="J19" s="7" t="n">
        <f aca="false">H19*0.4</f>
        <v>0.6144</v>
      </c>
      <c r="K19" s="7" t="n">
        <f aca="false">H19+I19+J19</f>
        <v>2.4704</v>
      </c>
      <c r="L19" s="0" t="n">
        <f aca="false">284400*C19</f>
        <v>1137600</v>
      </c>
      <c r="M19" s="8" t="n">
        <f aca="false">L19*K19</f>
        <v>2810327.04</v>
      </c>
    </row>
    <row r="20" customFormat="false" ht="12.8" hidden="false" customHeight="false" outlineLevel="0" collapsed="false">
      <c r="A20" s="3"/>
      <c r="B20" s="0" t="s">
        <v>34</v>
      </c>
      <c r="C20" s="0" t="n">
        <v>2</v>
      </c>
      <c r="D20" s="0" t="s">
        <v>35</v>
      </c>
      <c r="E20" s="0" t="s">
        <v>36</v>
      </c>
      <c r="F20" s="0" t="n">
        <v>250</v>
      </c>
      <c r="G20" s="0" t="s">
        <v>37</v>
      </c>
      <c r="H20" s="7" t="n">
        <f aca="false">F20*0.08</f>
        <v>20</v>
      </c>
      <c r="I20" s="7" t="n">
        <v>12.1</v>
      </c>
      <c r="J20" s="7" t="n">
        <f aca="false">H20*0.22</f>
        <v>4.4</v>
      </c>
      <c r="K20" s="7" t="n">
        <f aca="false">H20+I20+J20</f>
        <v>36.5</v>
      </c>
      <c r="L20" s="9" t="n">
        <f aca="false">284400*C20</f>
        <v>568800</v>
      </c>
      <c r="M20" s="8" t="n">
        <f aca="false">L20*K20</f>
        <v>20761200</v>
      </c>
    </row>
    <row r="21" customFormat="false" ht="12.8" hidden="false" customHeight="false" outlineLevel="0" collapsed="false">
      <c r="A21" s="3"/>
      <c r="B21" s="9" t="s">
        <v>38</v>
      </c>
      <c r="C21" s="0" t="n">
        <v>20</v>
      </c>
      <c r="D21" s="0" t="s">
        <v>39</v>
      </c>
      <c r="E21" s="0" t="s">
        <v>40</v>
      </c>
      <c r="F21" s="0" t="n">
        <v>3</v>
      </c>
      <c r="G21" s="0" t="s">
        <v>41</v>
      </c>
      <c r="H21" s="7" t="n">
        <f aca="false">F21*0.03</f>
        <v>0.09</v>
      </c>
      <c r="I21" s="7" t="n">
        <v>0.02</v>
      </c>
      <c r="J21" s="7" t="n">
        <f aca="false">H21*0.3</f>
        <v>0.027</v>
      </c>
      <c r="K21" s="7" t="n">
        <f aca="false">H21+I21+J21</f>
        <v>0.137</v>
      </c>
      <c r="L21" s="9" t="n">
        <f aca="false">284400*C21</f>
        <v>5688000</v>
      </c>
      <c r="M21" s="8" t="n">
        <f aca="false">L21*K21</f>
        <v>779256</v>
      </c>
    </row>
    <row r="22" customFormat="false" ht="12.8" hidden="false" customHeight="false" outlineLevel="0" collapsed="false">
      <c r="A22" s="3"/>
      <c r="B22" s="0" t="s">
        <v>42</v>
      </c>
      <c r="C22" s="0" t="n">
        <v>10</v>
      </c>
      <c r="D22" s="0" t="s">
        <v>39</v>
      </c>
      <c r="E22" s="0" t="s">
        <v>40</v>
      </c>
      <c r="F22" s="0" t="n">
        <v>3</v>
      </c>
      <c r="G22" s="0" t="s">
        <v>41</v>
      </c>
      <c r="H22" s="7" t="n">
        <f aca="false">F22*0.03</f>
        <v>0.09</v>
      </c>
      <c r="I22" s="7" t="n">
        <v>0.02</v>
      </c>
      <c r="J22" s="7" t="n">
        <f aca="false">H22*0.3</f>
        <v>0.027</v>
      </c>
      <c r="K22" s="7" t="n">
        <f aca="false">H22+I22+J22</f>
        <v>0.137</v>
      </c>
      <c r="L22" s="9" t="n">
        <f aca="false">284400*C22</f>
        <v>2844000</v>
      </c>
      <c r="M22" s="8" t="n">
        <f aca="false">L22*K22</f>
        <v>389628</v>
      </c>
    </row>
    <row r="23" customFormat="false" ht="12.8" hidden="false" customHeight="false" outlineLevel="0" collapsed="false">
      <c r="A23" s="3"/>
      <c r="B23" s="9" t="s">
        <v>43</v>
      </c>
      <c r="C23" s="0" t="n">
        <v>16</v>
      </c>
      <c r="D23" s="0" t="s">
        <v>39</v>
      </c>
      <c r="E23" s="0" t="s">
        <v>40</v>
      </c>
      <c r="F23" s="0" t="n">
        <v>3</v>
      </c>
      <c r="G23" s="0" t="s">
        <v>41</v>
      </c>
      <c r="H23" s="7" t="n">
        <f aca="false">F23*0.03</f>
        <v>0.09</v>
      </c>
      <c r="I23" s="7" t="n">
        <v>0.02</v>
      </c>
      <c r="J23" s="7" t="n">
        <f aca="false">H23*0.3</f>
        <v>0.027</v>
      </c>
      <c r="K23" s="7" t="n">
        <f aca="false">H23+I23+J23</f>
        <v>0.137</v>
      </c>
      <c r="L23" s="9" t="n">
        <f aca="false">284400*C23</f>
        <v>4550400</v>
      </c>
      <c r="M23" s="8" t="n">
        <f aca="false">L23*K23</f>
        <v>623404.8</v>
      </c>
    </row>
    <row r="24" customFormat="false" ht="12.8" hidden="false" customHeight="false" outlineLevel="0" collapsed="false">
      <c r="A24" s="3"/>
      <c r="B24" s="0" t="s">
        <v>44</v>
      </c>
      <c r="C24" s="0" t="n">
        <v>10</v>
      </c>
      <c r="D24" s="0" t="s">
        <v>39</v>
      </c>
      <c r="E24" s="0" t="s">
        <v>40</v>
      </c>
      <c r="F24" s="0" t="n">
        <v>3</v>
      </c>
      <c r="G24" s="0" t="s">
        <v>41</v>
      </c>
      <c r="H24" s="7" t="n">
        <f aca="false">F24*0.03</f>
        <v>0.09</v>
      </c>
      <c r="I24" s="7" t="n">
        <v>0.02</v>
      </c>
      <c r="J24" s="7" t="n">
        <f aca="false">H24*0.3</f>
        <v>0.027</v>
      </c>
      <c r="K24" s="7" t="n">
        <f aca="false">H24+I24+J24</f>
        <v>0.137</v>
      </c>
      <c r="L24" s="9" t="n">
        <f aca="false">284400*C24</f>
        <v>2844000</v>
      </c>
      <c r="M24" s="8" t="n">
        <f aca="false">L24*K24</f>
        <v>389628</v>
      </c>
    </row>
    <row r="25" customFormat="false" ht="12.8" hidden="false" customHeight="false" outlineLevel="0" collapsed="false">
      <c r="A25" s="3"/>
      <c r="B25" s="9" t="s">
        <v>45</v>
      </c>
      <c r="C25" s="0" t="n">
        <v>2</v>
      </c>
      <c r="D25" s="0" t="s">
        <v>39</v>
      </c>
      <c r="E25" s="0" t="s">
        <v>40</v>
      </c>
      <c r="F25" s="0" t="n">
        <v>3</v>
      </c>
      <c r="G25" s="0" t="s">
        <v>41</v>
      </c>
      <c r="H25" s="7" t="n">
        <f aca="false">F25*0.034</f>
        <v>0.102</v>
      </c>
      <c r="I25" s="7" t="n">
        <v>0.02</v>
      </c>
      <c r="J25" s="7" t="n">
        <f aca="false">H25*0.3</f>
        <v>0.0306</v>
      </c>
      <c r="K25" s="7" t="n">
        <f aca="false">H25+I25+J25</f>
        <v>0.1526</v>
      </c>
      <c r="L25" s="9" t="n">
        <f aca="false">284400*C25</f>
        <v>568800</v>
      </c>
      <c r="M25" s="8" t="n">
        <f aca="false">L25*K25</f>
        <v>86798.88</v>
      </c>
    </row>
    <row r="26" customFormat="false" ht="12.8" hidden="false" customHeight="false" outlineLevel="0" collapsed="false">
      <c r="A26" s="3"/>
      <c r="B26" s="0" t="s">
        <v>46</v>
      </c>
      <c r="C26" s="0" t="n">
        <v>2</v>
      </c>
      <c r="D26" s="0" t="s">
        <v>39</v>
      </c>
      <c r="E26" s="0" t="s">
        <v>40</v>
      </c>
      <c r="F26" s="0" t="n">
        <v>3</v>
      </c>
      <c r="G26" s="0" t="s">
        <v>41</v>
      </c>
      <c r="H26" s="7" t="n">
        <f aca="false">F26*0.03</f>
        <v>0.09</v>
      </c>
      <c r="I26" s="7" t="n">
        <v>0.02</v>
      </c>
      <c r="J26" s="7" t="n">
        <f aca="false">H26*0.3</f>
        <v>0.027</v>
      </c>
      <c r="K26" s="7" t="n">
        <f aca="false">H26+I26+J26</f>
        <v>0.137</v>
      </c>
      <c r="L26" s="9" t="n">
        <f aca="false">284400*C26</f>
        <v>568800</v>
      </c>
      <c r="M26" s="8" t="n">
        <f aca="false">L26*K26</f>
        <v>77925.6</v>
      </c>
    </row>
    <row r="27" customFormat="false" ht="12.8" hidden="false" customHeight="false" outlineLevel="0" collapsed="false">
      <c r="A27" s="3"/>
      <c r="B27" s="9" t="s">
        <v>47</v>
      </c>
      <c r="C27" s="0" t="n">
        <v>1</v>
      </c>
      <c r="D27" s="0" t="s">
        <v>39</v>
      </c>
      <c r="E27" s="0" t="s">
        <v>40</v>
      </c>
      <c r="F27" s="0" t="n">
        <v>4</v>
      </c>
      <c r="G27" s="0" t="s">
        <v>41</v>
      </c>
      <c r="H27" s="7" t="n">
        <f aca="false">F27*0.03</f>
        <v>0.12</v>
      </c>
      <c r="I27" s="7" t="n">
        <v>0.02</v>
      </c>
      <c r="J27" s="7" t="n">
        <f aca="false">H27*0.3</f>
        <v>0.036</v>
      </c>
      <c r="K27" s="7" t="n">
        <f aca="false">H27+I27+J27</f>
        <v>0.176</v>
      </c>
      <c r="L27" s="9" t="n">
        <f aca="false">284400*C27</f>
        <v>284400</v>
      </c>
      <c r="M27" s="8" t="n">
        <f aca="false">L27*K27</f>
        <v>50054.4</v>
      </c>
    </row>
    <row r="28" customFormat="false" ht="12.8" hidden="false" customHeight="false" outlineLevel="0" collapsed="false">
      <c r="A28" s="3"/>
      <c r="B28" s="0" t="s">
        <v>48</v>
      </c>
      <c r="C28" s="0" t="n">
        <v>8</v>
      </c>
      <c r="D28" s="0" t="s">
        <v>39</v>
      </c>
      <c r="E28" s="0" t="s">
        <v>40</v>
      </c>
      <c r="F28" s="0" t="n">
        <v>4</v>
      </c>
      <c r="G28" s="0" t="s">
        <v>41</v>
      </c>
      <c r="H28" s="7" t="n">
        <f aca="false">F28*0.03</f>
        <v>0.12</v>
      </c>
      <c r="I28" s="7" t="n">
        <v>0.02</v>
      </c>
      <c r="J28" s="7" t="n">
        <f aca="false">H28*0.3</f>
        <v>0.036</v>
      </c>
      <c r="K28" s="7" t="n">
        <f aca="false">H28+I28+J28</f>
        <v>0.176</v>
      </c>
      <c r="L28" s="9" t="n">
        <f aca="false">284400*C28</f>
        <v>2275200</v>
      </c>
      <c r="M28" s="8" t="n">
        <f aca="false">L28*K28</f>
        <v>400435.2</v>
      </c>
    </row>
    <row r="29" customFormat="false" ht="12.8" hidden="false" customHeight="false" outlineLevel="0" collapsed="false">
      <c r="A29" s="3"/>
      <c r="B29" s="9" t="s">
        <v>49</v>
      </c>
      <c r="C29" s="0" t="n">
        <v>5</v>
      </c>
      <c r="D29" s="0" t="s">
        <v>39</v>
      </c>
      <c r="E29" s="0" t="s">
        <v>40</v>
      </c>
      <c r="F29" s="0" t="n">
        <v>4</v>
      </c>
      <c r="G29" s="0" t="s">
        <v>41</v>
      </c>
      <c r="H29" s="7" t="n">
        <f aca="false">F29*0.038</f>
        <v>0.152</v>
      </c>
      <c r="I29" s="7" t="n">
        <v>0.02</v>
      </c>
      <c r="J29" s="7" t="n">
        <f aca="false">H29*0.3</f>
        <v>0.0456</v>
      </c>
      <c r="K29" s="7" t="n">
        <f aca="false">H29+I29+J29</f>
        <v>0.2176</v>
      </c>
      <c r="L29" s="9" t="n">
        <f aca="false">284400*C29</f>
        <v>1422000</v>
      </c>
      <c r="M29" s="8" t="n">
        <f aca="false">L29*K29</f>
        <v>309427.2</v>
      </c>
    </row>
    <row r="30" customFormat="false" ht="12.8" hidden="false" customHeight="false" outlineLevel="0" collapsed="false">
      <c r="A30" s="3"/>
      <c r="B30" s="0" t="s">
        <v>50</v>
      </c>
      <c r="C30" s="0" t="n">
        <v>5</v>
      </c>
      <c r="D30" s="0" t="s">
        <v>39</v>
      </c>
      <c r="E30" s="0" t="s">
        <v>40</v>
      </c>
      <c r="F30" s="0" t="n">
        <v>5</v>
      </c>
      <c r="G30" s="0" t="s">
        <v>41</v>
      </c>
      <c r="H30" s="7" t="n">
        <f aca="false">F30*0.03</f>
        <v>0.15</v>
      </c>
      <c r="I30" s="7" t="n">
        <v>0.02</v>
      </c>
      <c r="J30" s="7" t="n">
        <f aca="false">H30*0.3</f>
        <v>0.045</v>
      </c>
      <c r="K30" s="7" t="n">
        <f aca="false">H30+I30+J30</f>
        <v>0.215</v>
      </c>
      <c r="L30" s="9" t="n">
        <f aca="false">284400*C30</f>
        <v>1422000</v>
      </c>
      <c r="M30" s="8" t="n">
        <f aca="false">L30*K30</f>
        <v>305730</v>
      </c>
    </row>
    <row r="31" customFormat="false" ht="12.8" hidden="false" customHeight="false" outlineLevel="0" collapsed="false">
      <c r="A31" s="3"/>
      <c r="B31" s="9" t="s">
        <v>51</v>
      </c>
      <c r="C31" s="0" t="n">
        <v>5</v>
      </c>
      <c r="D31" s="0" t="s">
        <v>39</v>
      </c>
      <c r="E31" s="0" t="s">
        <v>40</v>
      </c>
      <c r="F31" s="0" t="n">
        <v>5</v>
      </c>
      <c r="G31" s="0" t="s">
        <v>41</v>
      </c>
      <c r="H31" s="7" t="n">
        <f aca="false">F31*0.03</f>
        <v>0.15</v>
      </c>
      <c r="I31" s="7" t="n">
        <v>0.02</v>
      </c>
      <c r="J31" s="7" t="n">
        <f aca="false">H31*0.3</f>
        <v>0.045</v>
      </c>
      <c r="K31" s="7" t="n">
        <f aca="false">H31+I31+J31</f>
        <v>0.215</v>
      </c>
      <c r="L31" s="9" t="n">
        <f aca="false">284400*C31</f>
        <v>1422000</v>
      </c>
      <c r="M31" s="8" t="n">
        <f aca="false">L31*K31</f>
        <v>305730</v>
      </c>
    </row>
    <row r="32" customFormat="false" ht="12.8" hidden="false" customHeight="false" outlineLevel="0" collapsed="false">
      <c r="A32" s="3"/>
      <c r="B32" s="0" t="s">
        <v>52</v>
      </c>
      <c r="C32" s="0" t="n">
        <v>2</v>
      </c>
      <c r="D32" s="0" t="s">
        <v>39</v>
      </c>
      <c r="E32" s="0" t="s">
        <v>40</v>
      </c>
      <c r="F32" s="0" t="n">
        <v>28</v>
      </c>
      <c r="G32" s="0" t="s">
        <v>53</v>
      </c>
      <c r="H32" s="7" t="n">
        <f aca="false">F32*0.08</f>
        <v>2.24</v>
      </c>
      <c r="I32" s="7" t="n">
        <v>0.05</v>
      </c>
      <c r="J32" s="7" t="n">
        <f aca="false">H32*0.3</f>
        <v>0.672</v>
      </c>
      <c r="K32" s="7" t="n">
        <f aca="false">H32+I32+J32</f>
        <v>2.962</v>
      </c>
      <c r="L32" s="9" t="n">
        <f aca="false">284400*C32</f>
        <v>568800</v>
      </c>
      <c r="M32" s="8" t="n">
        <f aca="false">L32*K32</f>
        <v>1684785.6</v>
      </c>
    </row>
    <row r="33" customFormat="false" ht="12.8" hidden="false" customHeight="false" outlineLevel="0" collapsed="false">
      <c r="A33" s="3"/>
      <c r="B33" s="9" t="s">
        <v>54</v>
      </c>
      <c r="C33" s="0" t="n">
        <v>1</v>
      </c>
      <c r="D33" s="0" t="s">
        <v>55</v>
      </c>
      <c r="E33" s="9" t="s">
        <v>22</v>
      </c>
      <c r="F33" s="0" t="n">
        <v>20</v>
      </c>
      <c r="G33" s="0" t="s">
        <v>56</v>
      </c>
      <c r="H33" s="7" t="n">
        <f aca="false">F33*0.15</f>
        <v>3</v>
      </c>
      <c r="I33" s="7" t="n">
        <v>0.25</v>
      </c>
      <c r="J33" s="7" t="n">
        <f aca="false">H33*0.32</f>
        <v>0.96</v>
      </c>
      <c r="K33" s="7" t="n">
        <f aca="false">H33+I33+J33</f>
        <v>4.21</v>
      </c>
      <c r="L33" s="9" t="n">
        <f aca="false">284400*C33</f>
        <v>284400</v>
      </c>
      <c r="M33" s="8" t="n">
        <f aca="false">L33*K33</f>
        <v>1197324</v>
      </c>
    </row>
    <row r="34" customFormat="false" ht="12.8" hidden="false" customHeight="false" outlineLevel="0" collapsed="false">
      <c r="A34" s="3"/>
      <c r="B34" s="0" t="s">
        <v>57</v>
      </c>
      <c r="C34" s="9" t="n">
        <v>2</v>
      </c>
      <c r="D34" s="9" t="s">
        <v>55</v>
      </c>
      <c r="E34" s="9" t="s">
        <v>22</v>
      </c>
      <c r="F34" s="9" t="n">
        <v>16</v>
      </c>
      <c r="G34" s="9" t="s">
        <v>56</v>
      </c>
      <c r="H34" s="7" t="n">
        <f aca="false">F34*0.15</f>
        <v>2.4</v>
      </c>
      <c r="I34" s="7" t="n">
        <v>0.24</v>
      </c>
      <c r="J34" s="7" t="n">
        <f aca="false">H34*0.32</f>
        <v>0.768</v>
      </c>
      <c r="K34" s="7" t="n">
        <f aca="false">H34+I34+J34</f>
        <v>3.408</v>
      </c>
      <c r="L34" s="9" t="n">
        <f aca="false">284400*C34</f>
        <v>568800</v>
      </c>
      <c r="M34" s="8" t="n">
        <f aca="false">L34*K34</f>
        <v>1938470.4</v>
      </c>
    </row>
    <row r="35" customFormat="false" ht="12.8" hidden="false" customHeight="false" outlineLevel="0" collapsed="false">
      <c r="A35" s="3"/>
      <c r="B35" s="9" t="s">
        <v>58</v>
      </c>
      <c r="C35" s="9" t="n">
        <v>2</v>
      </c>
      <c r="D35" s="9" t="s">
        <v>55</v>
      </c>
      <c r="E35" s="9" t="s">
        <v>22</v>
      </c>
      <c r="F35" s="9" t="n">
        <v>16</v>
      </c>
      <c r="G35" s="9" t="s">
        <v>56</v>
      </c>
      <c r="H35" s="7" t="n">
        <f aca="false">F35*0.15</f>
        <v>2.4</v>
      </c>
      <c r="I35" s="7" t="n">
        <v>0.23</v>
      </c>
      <c r="J35" s="7" t="n">
        <f aca="false">H35*0.32</f>
        <v>0.768</v>
      </c>
      <c r="K35" s="7" t="n">
        <f aca="false">H35+I35+J35</f>
        <v>3.398</v>
      </c>
      <c r="L35" s="9" t="n">
        <f aca="false">284400*C35</f>
        <v>568800</v>
      </c>
      <c r="M35" s="8" t="n">
        <f aca="false">L35*K35</f>
        <v>1932782.4</v>
      </c>
    </row>
    <row r="36" customFormat="false" ht="12.8" hidden="false" customHeight="false" outlineLevel="0" collapsed="false">
      <c r="A36" s="3"/>
      <c r="B36" s="0" t="s">
        <v>59</v>
      </c>
      <c r="C36" s="9" t="n">
        <v>2</v>
      </c>
      <c r="D36" s="9" t="s">
        <v>55</v>
      </c>
      <c r="E36" s="9" t="s">
        <v>22</v>
      </c>
      <c r="F36" s="9" t="n">
        <v>10</v>
      </c>
      <c r="G36" s="9" t="s">
        <v>56</v>
      </c>
      <c r="H36" s="7" t="n">
        <f aca="false">F36*0.15</f>
        <v>1.5</v>
      </c>
      <c r="I36" s="7" t="n">
        <v>0.2</v>
      </c>
      <c r="J36" s="7" t="n">
        <f aca="false">H36*0.32</f>
        <v>0.48</v>
      </c>
      <c r="K36" s="7" t="n">
        <f aca="false">H36+I36+J36</f>
        <v>2.18</v>
      </c>
      <c r="L36" s="9" t="n">
        <f aca="false">284400*C36</f>
        <v>568800</v>
      </c>
      <c r="M36" s="8" t="n">
        <f aca="false">L36*K36</f>
        <v>1239984</v>
      </c>
    </row>
    <row r="37" customFormat="false" ht="12.8" hidden="false" customHeight="false" outlineLevel="0" collapsed="false">
      <c r="A37" s="3"/>
      <c r="B37" s="9" t="s">
        <v>60</v>
      </c>
      <c r="C37" s="9" t="n">
        <v>1</v>
      </c>
      <c r="D37" s="9" t="s">
        <v>55</v>
      </c>
      <c r="E37" s="9" t="s">
        <v>22</v>
      </c>
      <c r="F37" s="9" t="n">
        <v>35</v>
      </c>
      <c r="G37" s="9" t="s">
        <v>56</v>
      </c>
      <c r="H37" s="7" t="n">
        <f aca="false">F37*0.15</f>
        <v>5.25</v>
      </c>
      <c r="I37" s="7" t="n">
        <v>3.7</v>
      </c>
      <c r="J37" s="7" t="n">
        <f aca="false">H37*0.32</f>
        <v>1.68</v>
      </c>
      <c r="K37" s="7" t="n">
        <f aca="false">H37+I37+J37</f>
        <v>10.63</v>
      </c>
      <c r="L37" s="9" t="n">
        <f aca="false">284400*C37</f>
        <v>284400</v>
      </c>
      <c r="M37" s="8" t="n">
        <f aca="false">L37*K37</f>
        <v>3023172</v>
      </c>
    </row>
    <row r="38" customFormat="false" ht="12.8" hidden="false" customHeight="false" outlineLevel="0" collapsed="false">
      <c r="A38" s="3"/>
      <c r="B38" s="0" t="s">
        <v>61</v>
      </c>
      <c r="C38" s="9" t="n">
        <v>1</v>
      </c>
      <c r="D38" s="9" t="s">
        <v>55</v>
      </c>
      <c r="E38" s="9" t="s">
        <v>22</v>
      </c>
      <c r="F38" s="9" t="n">
        <v>60</v>
      </c>
      <c r="G38" s="9" t="s">
        <v>56</v>
      </c>
      <c r="H38" s="7" t="n">
        <f aca="false">F38*0.15</f>
        <v>9</v>
      </c>
      <c r="I38" s="7" t="n">
        <v>1.3</v>
      </c>
      <c r="J38" s="7" t="n">
        <f aca="false">H38*0.32</f>
        <v>2.88</v>
      </c>
      <c r="K38" s="7" t="n">
        <f aca="false">H38+I38+J38</f>
        <v>13.18</v>
      </c>
      <c r="L38" s="9" t="n">
        <f aca="false">284400*C38</f>
        <v>284400</v>
      </c>
      <c r="M38" s="8" t="n">
        <f aca="false">L38*K38</f>
        <v>3748392</v>
      </c>
    </row>
    <row r="39" customFormat="false" ht="12.8" hidden="false" customHeight="false" outlineLevel="0" collapsed="false">
      <c r="A39" s="3"/>
      <c r="B39" s="9" t="s">
        <v>62</v>
      </c>
      <c r="C39" s="9" t="n">
        <v>4</v>
      </c>
      <c r="D39" s="9" t="s">
        <v>55</v>
      </c>
      <c r="E39" s="9" t="s">
        <v>22</v>
      </c>
      <c r="F39" s="9" t="n">
        <v>10</v>
      </c>
      <c r="G39" s="9" t="s">
        <v>56</v>
      </c>
      <c r="H39" s="7" t="n">
        <f aca="false">F39*0.15</f>
        <v>1.5</v>
      </c>
      <c r="I39" s="7" t="n">
        <v>1.3</v>
      </c>
      <c r="J39" s="7" t="n">
        <f aca="false">H39*0.32</f>
        <v>0.48</v>
      </c>
      <c r="K39" s="7" t="n">
        <f aca="false">H39+I39+J39</f>
        <v>3.28</v>
      </c>
      <c r="L39" s="9" t="n">
        <f aca="false">284400*C39</f>
        <v>1137600</v>
      </c>
      <c r="M39" s="8" t="n">
        <f aca="false">L39*K39</f>
        <v>3731328</v>
      </c>
    </row>
    <row r="40" customFormat="false" ht="12.8" hidden="false" customHeight="false" outlineLevel="0" collapsed="false">
      <c r="A40" s="3"/>
      <c r="B40" s="0" t="s">
        <v>63</v>
      </c>
      <c r="C40" s="9" t="n">
        <v>1</v>
      </c>
      <c r="D40" s="9" t="s">
        <v>55</v>
      </c>
      <c r="E40" s="9" t="s">
        <v>22</v>
      </c>
      <c r="F40" s="9" t="n">
        <v>5</v>
      </c>
      <c r="G40" s="9" t="s">
        <v>56</v>
      </c>
      <c r="H40" s="7" t="n">
        <f aca="false">F40*0.15</f>
        <v>0.75</v>
      </c>
      <c r="I40" s="7" t="n">
        <v>1.3</v>
      </c>
      <c r="J40" s="7" t="n">
        <f aca="false">H40*0.32</f>
        <v>0.24</v>
      </c>
      <c r="K40" s="7" t="n">
        <f aca="false">H40+I40+J40</f>
        <v>2.29</v>
      </c>
      <c r="L40" s="9" t="n">
        <f aca="false">284400*C40</f>
        <v>284400</v>
      </c>
      <c r="M40" s="8" t="n">
        <f aca="false">L40*K40</f>
        <v>651276</v>
      </c>
    </row>
    <row r="41" customFormat="false" ht="12.8" hidden="false" customHeight="false" outlineLevel="0" collapsed="false">
      <c r="A41" s="3"/>
      <c r="B41" s="9" t="s">
        <v>64</v>
      </c>
      <c r="C41" s="9" t="n">
        <v>1</v>
      </c>
      <c r="D41" s="9" t="s">
        <v>55</v>
      </c>
      <c r="E41" s="9" t="s">
        <v>22</v>
      </c>
      <c r="F41" s="9" t="n">
        <v>10</v>
      </c>
      <c r="G41" s="9" t="s">
        <v>56</v>
      </c>
      <c r="H41" s="7" t="n">
        <f aca="false">F41*0.15</f>
        <v>1.5</v>
      </c>
      <c r="I41" s="7" t="n">
        <v>1.4</v>
      </c>
      <c r="J41" s="7" t="n">
        <f aca="false">H41*0.32</f>
        <v>0.48</v>
      </c>
      <c r="K41" s="7" t="n">
        <f aca="false">H41+I41+J41</f>
        <v>3.38</v>
      </c>
      <c r="L41" s="9" t="n">
        <f aca="false">284400*C41</f>
        <v>284400</v>
      </c>
      <c r="M41" s="8" t="n">
        <f aca="false">L41*K41</f>
        <v>961272</v>
      </c>
    </row>
    <row r="42" customFormat="false" ht="12.8" hidden="false" customHeight="false" outlineLevel="0" collapsed="false">
      <c r="A42" s="3"/>
      <c r="B42" s="0" t="s">
        <v>65</v>
      </c>
      <c r="C42" s="9" t="n">
        <v>1</v>
      </c>
      <c r="D42" s="9" t="s">
        <v>55</v>
      </c>
      <c r="E42" s="9" t="s">
        <v>22</v>
      </c>
      <c r="F42" s="9" t="n">
        <v>10</v>
      </c>
      <c r="G42" s="9" t="s">
        <v>56</v>
      </c>
      <c r="H42" s="7" t="n">
        <f aca="false">F42*0.15</f>
        <v>1.5</v>
      </c>
      <c r="I42" s="7" t="n">
        <v>0.9</v>
      </c>
      <c r="J42" s="7" t="n">
        <f aca="false">H42*0.32</f>
        <v>0.48</v>
      </c>
      <c r="K42" s="7" t="n">
        <f aca="false">H42+I42+J42</f>
        <v>2.88</v>
      </c>
      <c r="L42" s="9" t="n">
        <f aca="false">284400*C42</f>
        <v>284400</v>
      </c>
      <c r="M42" s="8" t="n">
        <f aca="false">L42*K42</f>
        <v>819072</v>
      </c>
    </row>
    <row r="43" customFormat="false" ht="12.8" hidden="false" customHeight="false" outlineLevel="0" collapsed="false">
      <c r="A43" s="3"/>
      <c r="B43" s="9" t="s">
        <v>66</v>
      </c>
      <c r="C43" s="0" t="n">
        <v>1</v>
      </c>
      <c r="D43" s="0" t="s">
        <v>67</v>
      </c>
      <c r="E43" s="0" t="s">
        <v>68</v>
      </c>
      <c r="F43" s="0" t="n">
        <v>180</v>
      </c>
      <c r="G43" s="0" t="s">
        <v>56</v>
      </c>
      <c r="H43" s="7" t="n">
        <v>0.64</v>
      </c>
      <c r="I43" s="7" t="n">
        <v>9.5</v>
      </c>
      <c r="J43" s="7" t="n">
        <f aca="false">H43*0.655</f>
        <v>0.4192</v>
      </c>
      <c r="K43" s="7" t="n">
        <f aca="false">H43+I43+J43</f>
        <v>10.5592</v>
      </c>
      <c r="L43" s="9" t="n">
        <f aca="false">284400*C43</f>
        <v>284400</v>
      </c>
      <c r="M43" s="8" t="n">
        <f aca="false">L43*K43</f>
        <v>3003036.48</v>
      </c>
    </row>
    <row r="44" customFormat="false" ht="12.8" hidden="false" customHeight="false" outlineLevel="0" collapsed="false">
      <c r="A44" s="3"/>
      <c r="B44" s="0" t="s">
        <v>69</v>
      </c>
      <c r="C44" s="0" t="n">
        <v>1</v>
      </c>
      <c r="D44" s="0" t="s">
        <v>70</v>
      </c>
      <c r="E44" s="0" t="s">
        <v>71</v>
      </c>
      <c r="F44" s="0" t="n">
        <v>35</v>
      </c>
      <c r="G44" s="0" t="s">
        <v>56</v>
      </c>
      <c r="H44" s="7" t="n">
        <f aca="false">F44*0.015</f>
        <v>0.525</v>
      </c>
      <c r="I44" s="7" t="n">
        <v>0.13</v>
      </c>
      <c r="J44" s="7" t="n">
        <f aca="false">H44*0.23</f>
        <v>0.12075</v>
      </c>
      <c r="K44" s="7" t="n">
        <f aca="false">H44+I44+J44</f>
        <v>0.77575</v>
      </c>
      <c r="L44" s="9" t="n">
        <f aca="false">284400*C44</f>
        <v>284400</v>
      </c>
      <c r="M44" s="8" t="n">
        <f aca="false">L44*K44</f>
        <v>220623.3</v>
      </c>
    </row>
    <row r="45" customFormat="false" ht="12.8" hidden="false" customHeight="false" outlineLevel="0" collapsed="false">
      <c r="A45" s="3"/>
      <c r="B45" s="9" t="s">
        <v>72</v>
      </c>
      <c r="C45" s="9" t="n">
        <v>4</v>
      </c>
      <c r="D45" s="9" t="s">
        <v>70</v>
      </c>
      <c r="E45" s="9" t="s">
        <v>71</v>
      </c>
      <c r="F45" s="9" t="n">
        <v>24</v>
      </c>
      <c r="G45" s="9" t="s">
        <v>56</v>
      </c>
      <c r="H45" s="7" t="n">
        <f aca="false">F45*0.015</f>
        <v>0.36</v>
      </c>
      <c r="I45" s="7" t="n">
        <v>0.15</v>
      </c>
      <c r="J45" s="7" t="n">
        <f aca="false">H45*0.23</f>
        <v>0.0828</v>
      </c>
      <c r="K45" s="7" t="n">
        <f aca="false">H45+I45+J45</f>
        <v>0.5928</v>
      </c>
      <c r="L45" s="9" t="n">
        <f aca="false">284400*C45</f>
        <v>1137600</v>
      </c>
      <c r="M45" s="8" t="n">
        <f aca="false">L45*K45</f>
        <v>674369.28</v>
      </c>
    </row>
    <row r="46" customFormat="false" ht="12.8" hidden="false" customHeight="false" outlineLevel="0" collapsed="false">
      <c r="A46" s="3"/>
      <c r="B46" s="0" t="s">
        <v>73</v>
      </c>
      <c r="C46" s="0" t="n">
        <v>1</v>
      </c>
      <c r="D46" s="0" t="s">
        <v>74</v>
      </c>
      <c r="E46" s="0" t="s">
        <v>40</v>
      </c>
      <c r="F46" s="0" t="n">
        <v>270</v>
      </c>
      <c r="G46" s="0" t="s">
        <v>75</v>
      </c>
      <c r="H46" s="7" t="n">
        <f aca="false">F46*0.02</f>
        <v>5.4</v>
      </c>
      <c r="I46" s="7" t="n">
        <f aca="false">H46*0.12</f>
        <v>0.648</v>
      </c>
      <c r="J46" s="7" t="n">
        <f aca="false">H46*0.18</f>
        <v>0.972</v>
      </c>
      <c r="K46" s="7" t="n">
        <f aca="false">H46+I46+J46</f>
        <v>7.02</v>
      </c>
      <c r="L46" s="9" t="n">
        <f aca="false">284400*C46</f>
        <v>284400</v>
      </c>
      <c r="M46" s="8" t="n">
        <f aca="false">L46*K46</f>
        <v>1996488</v>
      </c>
    </row>
    <row r="47" customFormat="false" ht="12.8" hidden="false" customHeight="false" outlineLevel="0" collapsed="false">
      <c r="A47" s="3"/>
      <c r="B47" s="9" t="s">
        <v>76</v>
      </c>
      <c r="C47" s="0" t="n">
        <v>4</v>
      </c>
      <c r="D47" s="9" t="s">
        <v>74</v>
      </c>
      <c r="E47" s="9" t="s">
        <v>40</v>
      </c>
      <c r="F47" s="0" t="n">
        <v>100</v>
      </c>
      <c r="G47" s="9" t="s">
        <v>75</v>
      </c>
      <c r="H47" s="7" t="n">
        <f aca="false">F47*0.02</f>
        <v>2</v>
      </c>
      <c r="I47" s="7" t="n">
        <f aca="false">H47*0.12</f>
        <v>0.24</v>
      </c>
      <c r="J47" s="7" t="n">
        <f aca="false">H47*0.12</f>
        <v>0.24</v>
      </c>
      <c r="K47" s="7" t="n">
        <f aca="false">H47+I47+J47</f>
        <v>2.48</v>
      </c>
      <c r="L47" s="9" t="n">
        <f aca="false">284400*C47</f>
        <v>1137600</v>
      </c>
      <c r="M47" s="8" t="n">
        <f aca="false">L47*K47</f>
        <v>2821248</v>
      </c>
    </row>
    <row r="48" customFormat="false" ht="12.8" hidden="false" customHeight="false" outlineLevel="0" collapsed="false">
      <c r="A48" s="3"/>
      <c r="B48" s="0" t="s">
        <v>77</v>
      </c>
      <c r="C48" s="0" t="n">
        <v>2</v>
      </c>
      <c r="D48" s="9" t="s">
        <v>74</v>
      </c>
      <c r="E48" s="9" t="s">
        <v>40</v>
      </c>
      <c r="F48" s="0" t="n">
        <v>60</v>
      </c>
      <c r="G48" s="9" t="s">
        <v>75</v>
      </c>
      <c r="H48" s="7" t="n">
        <f aca="false">F48*0.02</f>
        <v>1.2</v>
      </c>
      <c r="I48" s="7" t="n">
        <f aca="false">H48*0.12</f>
        <v>0.144</v>
      </c>
      <c r="J48" s="7" t="n">
        <f aca="false">H48*0.12</f>
        <v>0.144</v>
      </c>
      <c r="K48" s="7" t="n">
        <f aca="false">H48+I48+J48</f>
        <v>1.488</v>
      </c>
      <c r="L48" s="9" t="n">
        <f aca="false">284400*C48</f>
        <v>568800</v>
      </c>
      <c r="M48" s="8" t="n">
        <f aca="false">L48*K48</f>
        <v>846374.4</v>
      </c>
    </row>
    <row r="49" customFormat="false" ht="12.8" hidden="false" customHeight="false" outlineLevel="0" collapsed="false">
      <c r="A49" s="3"/>
      <c r="B49" s="9" t="s">
        <v>78</v>
      </c>
      <c r="C49" s="0" t="n">
        <v>1</v>
      </c>
      <c r="D49" s="9" t="s">
        <v>74</v>
      </c>
      <c r="E49" s="9" t="s">
        <v>40</v>
      </c>
      <c r="F49" s="0" t="n">
        <v>60</v>
      </c>
      <c r="G49" s="9" t="s">
        <v>75</v>
      </c>
      <c r="H49" s="7" t="n">
        <f aca="false">F49*0.02</f>
        <v>1.2</v>
      </c>
      <c r="I49" s="7" t="n">
        <f aca="false">H49*0.24</f>
        <v>0.288</v>
      </c>
      <c r="J49" s="7" t="n">
        <f aca="false">H49*0.12</f>
        <v>0.144</v>
      </c>
      <c r="K49" s="7" t="n">
        <f aca="false">H49+I49+J49</f>
        <v>1.632</v>
      </c>
      <c r="L49" s="9" t="n">
        <f aca="false">284400*C49</f>
        <v>284400</v>
      </c>
      <c r="M49" s="8" t="n">
        <f aca="false">L49*K49</f>
        <v>464140.8</v>
      </c>
    </row>
    <row r="50" customFormat="false" ht="12.8" hidden="false" customHeight="false" outlineLevel="0" collapsed="false">
      <c r="A50" s="3"/>
      <c r="B50" s="0" t="s">
        <v>79</v>
      </c>
      <c r="C50" s="0" t="n">
        <v>1</v>
      </c>
      <c r="D50" s="9" t="s">
        <v>74</v>
      </c>
      <c r="E50" s="9" t="s">
        <v>40</v>
      </c>
      <c r="F50" s="0" t="n">
        <v>40</v>
      </c>
      <c r="G50" s="9" t="s">
        <v>75</v>
      </c>
      <c r="H50" s="7" t="n">
        <f aca="false">F50*0.02</f>
        <v>0.8</v>
      </c>
      <c r="I50" s="7" t="n">
        <f aca="false">H50*0.24</f>
        <v>0.192</v>
      </c>
      <c r="J50" s="7" t="n">
        <f aca="false">H50*0.12</f>
        <v>0.096</v>
      </c>
      <c r="K50" s="7" t="n">
        <f aca="false">H50+I50+J50</f>
        <v>1.088</v>
      </c>
      <c r="L50" s="9" t="n">
        <f aca="false">284400*C50</f>
        <v>284400</v>
      </c>
      <c r="M50" s="8" t="n">
        <f aca="false">L50*K50</f>
        <v>309427.2</v>
      </c>
    </row>
    <row r="51" customFormat="false" ht="12.8" hidden="false" customHeight="false" outlineLevel="0" collapsed="false">
      <c r="A51" s="3"/>
      <c r="B51" s="4" t="s">
        <v>80</v>
      </c>
      <c r="L51" s="4" t="s">
        <v>81</v>
      </c>
      <c r="M51" s="10" t="n">
        <f aca="false">SUM(M10:M50)</f>
        <v>75907540.26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LibreOffice/7.2.4.1$MacOSX_X86_64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2024-04-12T12:34:05Z</dcterms:created>
  <dc:creator>Erik Unemyr</dc:creator>
  <dc:description/>
  <dc:language>en-SG</dc:language>
  <cp:lastModifiedBy>Erik Unemyr</cp:lastModifiedBy>
  <dcterms:modified xsi:type="dcterms:W3CDTF">2024-04-12T15:04:43Z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